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Monthly" sheetId="2" state="visible" r:id="rId2"/>
    <sheet xmlns:r="http://schemas.openxmlformats.org/officeDocument/2006/relationships" name="Transactions" sheetId="3" state="visible" r:id="rId3"/>
    <sheet xmlns:r="http://schemas.openxmlformats.org/officeDocument/2006/relationships" name="Budgets" sheetId="4" state="visible" r:id="rId4"/>
  </sheets>
  <definedNames>
    <definedName name="_xlnm._FilterDatabase" localSheetId="1" hidden="1">'Monthly'!$A$1:$J$10</definedName>
    <definedName name="_xlnm._FilterDatabase" localSheetId="2" hidden="1">'Transactions'!$A$1:$E$13</definedName>
    <definedName name="_xlnm._FilterDatabase" localSheetId="3" hidden="1">'Budgets'!$A$1:$C$10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#,##0.00;[Red](#,##0.00)"/>
    <numFmt numFmtId="166" formatCode="mmm yyyy"/>
    <numFmt numFmtId="167" formatCode="0.0%;[Red](0.0%)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7324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5" fontId="0" fillId="0" borderId="0" pivotButton="0" quotePrefix="0" xfId="0"/>
    <xf numFmtId="167" fontId="0" fillId="0" borderId="0" pivotButton="0" quotePrefix="0" xfId="0"/>
    <xf numFmtId="0" fontId="0" fillId="0" borderId="0" applyAlignment="1" pivotButton="0" quotePrefix="0" xfId="0">
      <alignment vertical="center" wrapText="1"/>
    </xf>
    <xf numFmtId="0" fontId="1" fillId="2" borderId="0" pivotButton="0" quotePrefix="0" xfId="0"/>
    <xf numFmtId="166" fontId="0" fillId="0" borderId="0" pivotButton="0" quotePrefix="0" xfId="0"/>
    <xf numFmtId="1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Actual spend (blue) and budget (red) by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'Summary'!B12</f>
            </strRef>
          </tx>
          <spPr>
            <a:solidFill xmlns:a="http://schemas.openxmlformats.org/drawingml/2006/main">
              <a:srgbClr val="4F81BD"/>
            </a:solidFill>
            <a:ln xmlns:a="http://schemas.openxmlformats.org/drawingml/2006/main">
              <a:prstDash val="solid"/>
            </a:ln>
          </spPr>
          <cat>
            <numRef>
              <f>'Summary'!$D$13:$D$15</f>
            </numRef>
          </cat>
          <val>
            <numRef>
              <f>'Summary'!$B$13:$B$15</f>
            </numRef>
          </val>
        </ser>
        <ser>
          <idx val="1"/>
          <order val="1"/>
          <tx>
            <strRef>
              <f>'Summary'!C12</f>
            </strRef>
          </tx>
          <spPr>
            <a:solidFill xmlns:a="http://schemas.openxmlformats.org/drawingml/2006/main">
              <a:srgbClr val="C0504D"/>
            </a:solidFill>
            <a:ln xmlns:a="http://schemas.openxmlformats.org/drawingml/2006/main">
              <a:prstDash val="solid"/>
            </a:ln>
          </spPr>
          <cat>
            <numRef>
              <f>'Summary'!$D$13:$D$15</f>
            </numRef>
          </cat>
          <val>
            <numRef>
              <f>'Summary'!$C$13:$C$15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Amount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1</row>
      <rowOff>0</rowOff>
    </from>
    <ext cx="828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U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4" customWidth="1" min="2" max="2"/>
    <col width="16" customWidth="1" min="3" max="3"/>
    <col width="16" customWidth="1" min="4" max="4"/>
    <col width="16" customWidth="1" min="5" max="5"/>
    <col hidden="1" width="13" customWidth="1" min="20" max="20"/>
    <col hidden="1" width="13" customWidth="1" min="21" max="21"/>
  </cols>
  <sheetData>
    <row r="1" ht="30" customHeight="1">
      <c r="A1" s="1" t="inlineStr">
        <is>
          <t>Measure</t>
        </is>
      </c>
      <c r="B1" s="1" t="inlineStr">
        <is>
          <t>Value</t>
        </is>
      </c>
    </row>
    <row r="2">
      <c r="A2" t="inlineStr">
        <is>
          <t>Reporting months</t>
        </is>
      </c>
      <c r="B2" t="n">
        <v>3</v>
      </c>
      <c r="T2" t="inlineStr">
        <is>
          <t>Total actual (cents)</t>
        </is>
      </c>
      <c r="U2">
        <f>SUM(Monthly!K2:K10)</f>
        <v/>
      </c>
    </row>
    <row r="3">
      <c r="A3" t="inlineStr">
        <is>
          <t>Transactions</t>
        </is>
      </c>
      <c r="B3">
        <f>SUM(Monthly!I2:I10)</f>
        <v/>
      </c>
      <c r="T3" t="inlineStr">
        <is>
          <t>Total budget (cents)</t>
        </is>
      </c>
      <c r="U3">
        <f>SUM(Monthly!L2:L10)</f>
        <v/>
      </c>
    </row>
    <row r="4">
      <c r="A4" t="inlineStr">
        <is>
          <t>Actual spend</t>
        </is>
      </c>
      <c r="B4" s="2">
        <f>$U$2/100</f>
        <v/>
      </c>
    </row>
    <row r="5">
      <c r="A5" t="inlineStr">
        <is>
          <t>Budget</t>
        </is>
      </c>
      <c r="B5" s="2">
        <f>$U$3/100</f>
        <v/>
      </c>
    </row>
    <row r="6">
      <c r="A6" t="inlineStr">
        <is>
          <t>Remaining budget</t>
        </is>
      </c>
      <c r="B6" s="2">
        <f>($U$3-$U$2)/100</f>
        <v/>
      </c>
    </row>
    <row r="7">
      <c r="A7" t="inlineStr">
        <is>
          <t>Budget variance %</t>
        </is>
      </c>
      <c r="B7" s="3">
        <f>IF($U$3=0,"",($U$3-$U$2)/$U$3)</f>
        <v/>
      </c>
    </row>
    <row r="8">
      <c r="A8" t="inlineStr">
        <is>
          <t>Average spend per month</t>
        </is>
      </c>
      <c r="B8" s="2">
        <f>IF(B2=0,"",SIGN($U$2)*ROUND(ABS($U$2)/B2,0)/100)</f>
        <v/>
      </c>
    </row>
    <row r="9" ht="30" customHeight="1">
      <c r="A9" t="inlineStr">
        <is>
          <t>Scope</t>
        </is>
      </c>
      <c r="B9" s="4" t="inlineStr">
        <is>
          <t>Synthetic operating expenses. Positive amounts are spend. Negative amounts are refunds.</t>
        </is>
      </c>
    </row>
    <row r="10" ht="30" customHeight="1">
      <c r="A10" t="inlineStr">
        <is>
          <t>Refresh</t>
        </is>
      </c>
      <c r="B10" s="4" t="inlineStr">
        <is>
          <t>Edit existing amounts to recalculate. Rerun after changing dates, categories or input rows.</t>
        </is>
      </c>
    </row>
    <row r="12">
      <c r="A12" s="5" t="inlineStr">
        <is>
          <t>Month</t>
        </is>
      </c>
      <c r="B12" s="5" t="inlineStr">
        <is>
          <t>Actual</t>
        </is>
      </c>
      <c r="C12" s="5" t="inlineStr">
        <is>
          <t>Budget</t>
        </is>
      </c>
      <c r="D12" s="5" t="inlineStr">
        <is>
          <t>Period</t>
        </is>
      </c>
    </row>
    <row r="13">
      <c r="A13" s="6" t="n">
        <v>46023</v>
      </c>
      <c r="B13" s="2">
        <f>SUMIF(Monthly!$A$2:$A$10,A13,Monthly!$K$2:$K$10)/100</f>
        <v/>
      </c>
      <c r="C13" s="2">
        <f>SUMIF(Monthly!$A$2:$A$10,A13,Monthly!$L$2:$L$10)/100</f>
        <v/>
      </c>
      <c r="D13" t="inlineStr">
        <is>
          <t>Jan 2026</t>
        </is>
      </c>
    </row>
    <row r="14">
      <c r="A14" s="6" t="n">
        <v>46054</v>
      </c>
      <c r="B14" s="2">
        <f>SUMIF(Monthly!$A$2:$A$10,A14,Monthly!$K$2:$K$10)/100</f>
        <v/>
      </c>
      <c r="C14" s="2">
        <f>SUMIF(Monthly!$A$2:$A$10,A14,Monthly!$L$2:$L$10)/100</f>
        <v/>
      </c>
      <c r="D14" t="inlineStr">
        <is>
          <t>Feb 2026</t>
        </is>
      </c>
    </row>
    <row r="15">
      <c r="A15" s="6" t="n">
        <v>46082</v>
      </c>
      <c r="B15" s="2">
        <f>SUMIF(Monthly!$A$2:$A$10,A15,Monthly!$K$2:$K$10)/100</f>
        <v/>
      </c>
      <c r="C15" s="2">
        <f>SUMIF(Monthly!$A$2:$A$10,A15,Monthly!$L$2:$L$10)/100</f>
        <v/>
      </c>
      <c r="D15" t="inlineStr">
        <is>
          <t>Mar 2026</t>
        </is>
      </c>
    </row>
  </sheetData>
  <mergeCells count="2">
    <mergeCell ref="B10:E10"/>
    <mergeCell ref="B9:E9"/>
  </mergeCells>
  <printOptions horizontalCentered="1"/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4" customWidth="1" min="2" max="2"/>
    <col width="16" customWidth="1" min="3" max="3"/>
    <col width="16" customWidth="1" min="4" max="4"/>
    <col width="16" customWidth="1" min="5" max="5"/>
    <col width="15" customWidth="1" min="6" max="6"/>
    <col width="16" customWidth="1" min="7" max="7"/>
    <col width="16" customWidth="1" min="8" max="8"/>
    <col width="15" customWidth="1" min="9" max="9"/>
    <col width="22" customWidth="1" min="10" max="10"/>
    <col hidden="1" width="13" customWidth="1" min="11" max="11"/>
    <col hidden="1" width="13" customWidth="1" min="12" max="12"/>
  </cols>
  <sheetData>
    <row r="1" ht="30" customHeight="1">
      <c r="A1" s="1" t="inlineStr">
        <is>
          <t>Month</t>
        </is>
      </c>
      <c r="B1" s="1" t="inlineStr">
        <is>
          <t>Category</t>
        </is>
      </c>
      <c r="C1" s="1" t="inlineStr">
        <is>
          <t>Actual</t>
        </is>
      </c>
      <c r="D1" s="1" t="inlineStr">
        <is>
          <t>Budget</t>
        </is>
      </c>
      <c r="E1" s="1" t="inlineStr">
        <is>
          <t>Variance</t>
        </is>
      </c>
      <c r="F1" s="1" t="inlineStr">
        <is>
          <t>Variance %</t>
        </is>
      </c>
      <c r="G1" s="1" t="inlineStr">
        <is>
          <t>Prior month</t>
        </is>
      </c>
      <c r="H1" s="1" t="inlineStr">
        <is>
          <t>Delta</t>
        </is>
      </c>
      <c r="I1" s="1" t="inlineStr">
        <is>
          <t>Transactions</t>
        </is>
      </c>
      <c r="J1" s="1" t="inlineStr">
        <is>
          <t>Avg per transaction</t>
        </is>
      </c>
      <c r="K1" s="1" t="inlineStr">
        <is>
          <t>Actual (cents)</t>
        </is>
      </c>
      <c r="L1" s="1" t="inlineStr">
        <is>
          <t>Budget (cents)</t>
        </is>
      </c>
    </row>
    <row r="2">
      <c r="A2" s="6" t="n">
        <v>46023</v>
      </c>
      <c r="B2" t="inlineStr">
        <is>
          <t>Facilities</t>
        </is>
      </c>
      <c r="C2" s="2">
        <f>K2/100</f>
        <v/>
      </c>
      <c r="D2" s="2">
        <f>L2/100</f>
        <v/>
      </c>
      <c r="E2" s="2">
        <f>(L2-K2)/100</f>
        <v/>
      </c>
      <c r="F2" s="3">
        <f>IF(D2=0,"",E2/D2)</f>
        <v/>
      </c>
      <c r="G2" s="2" t="n"/>
      <c r="H2" s="2" t="n"/>
      <c r="I2">
        <f>COUNTIFS(Transactions!$C$2:$C$13,B2,Transactions!$B$2:$B$13,"&gt;="&amp;A2,Transactions!$B$2:$B$13,"&lt;"&amp;EDATE(A2,1))</f>
        <v/>
      </c>
      <c r="J2" s="2">
        <f>IF(I2=0,"",SIGN(K2)*ROUND(ABS(K2)/I2,0)/100)</f>
        <v/>
      </c>
      <c r="K2" s="7">
        <f>SUMIFS(Transactions!$F$2:$F$13,Transactions!$C$2:$C$13,B2,Transactions!$B$2:$B$13,"&gt;="&amp;A2,Transactions!$B$2:$B$13,"&lt;"&amp;EDATE(A2,1))</f>
        <v/>
      </c>
      <c r="L2" s="7">
        <f>SUMIFS(Budgets!$D$2:$D$10,Budgets!$B$2:$B$10,B2,Budgets!$A$2:$A$10,A2)</f>
        <v/>
      </c>
    </row>
    <row r="3">
      <c r="A3" s="6" t="n">
        <v>46023</v>
      </c>
      <c r="B3" t="inlineStr">
        <is>
          <t>Software</t>
        </is>
      </c>
      <c r="C3" s="2">
        <f>K3/100</f>
        <v/>
      </c>
      <c r="D3" s="2">
        <f>L3/100</f>
        <v/>
      </c>
      <c r="E3" s="2">
        <f>(L3-K3)/100</f>
        <v/>
      </c>
      <c r="F3" s="3">
        <f>IF(D3=0,"",E3/D3)</f>
        <v/>
      </c>
      <c r="G3" s="2" t="n"/>
      <c r="H3" s="2" t="n"/>
      <c r="I3">
        <f>COUNTIFS(Transactions!$C$2:$C$13,B3,Transactions!$B$2:$B$13,"&gt;="&amp;A3,Transactions!$B$2:$B$13,"&lt;"&amp;EDATE(A3,1))</f>
        <v/>
      </c>
      <c r="J3" s="2">
        <f>IF(I3=0,"",SIGN(K3)*ROUND(ABS(K3)/I3,0)/100)</f>
        <v/>
      </c>
      <c r="K3" s="7">
        <f>SUMIFS(Transactions!$F$2:$F$13,Transactions!$C$2:$C$13,B3,Transactions!$B$2:$B$13,"&gt;="&amp;A3,Transactions!$B$2:$B$13,"&lt;"&amp;EDATE(A3,1))</f>
        <v/>
      </c>
      <c r="L3" s="7">
        <f>SUMIFS(Budgets!$D$2:$D$10,Budgets!$B$2:$B$10,B3,Budgets!$A$2:$A$10,A3)</f>
        <v/>
      </c>
    </row>
    <row r="4">
      <c r="A4" s="6" t="n">
        <v>46023</v>
      </c>
      <c r="B4" t="inlineStr">
        <is>
          <t>Travel</t>
        </is>
      </c>
      <c r="C4" s="2">
        <f>K4/100</f>
        <v/>
      </c>
      <c r="D4" s="2">
        <f>L4/100</f>
        <v/>
      </c>
      <c r="E4" s="2">
        <f>(L4-K4)/100</f>
        <v/>
      </c>
      <c r="F4" s="3">
        <f>IF(D4=0,"",E4/D4)</f>
        <v/>
      </c>
      <c r="G4" s="2" t="n"/>
      <c r="H4" s="2" t="n"/>
      <c r="I4">
        <f>COUNTIFS(Transactions!$C$2:$C$13,B4,Transactions!$B$2:$B$13,"&gt;="&amp;A4,Transactions!$B$2:$B$13,"&lt;"&amp;EDATE(A4,1))</f>
        <v/>
      </c>
      <c r="J4" s="2">
        <f>IF(I4=0,"",SIGN(K4)*ROUND(ABS(K4)/I4,0)/100)</f>
        <v/>
      </c>
      <c r="K4" s="7">
        <f>SUMIFS(Transactions!$F$2:$F$13,Transactions!$C$2:$C$13,B4,Transactions!$B$2:$B$13,"&gt;="&amp;A4,Transactions!$B$2:$B$13,"&lt;"&amp;EDATE(A4,1))</f>
        <v/>
      </c>
      <c r="L4" s="7">
        <f>SUMIFS(Budgets!$D$2:$D$10,Budgets!$B$2:$B$10,B4,Budgets!$A$2:$A$10,A4)</f>
        <v/>
      </c>
    </row>
    <row r="5">
      <c r="A5" s="6" t="n">
        <v>46054</v>
      </c>
      <c r="B5" t="inlineStr">
        <is>
          <t>Facilities</t>
        </is>
      </c>
      <c r="C5" s="2">
        <f>K5/100</f>
        <v/>
      </c>
      <c r="D5" s="2">
        <f>L5/100</f>
        <v/>
      </c>
      <c r="E5" s="2">
        <f>(L5-K5)/100</f>
        <v/>
      </c>
      <c r="F5" s="3">
        <f>IF(D5=0,"",E5/D5)</f>
        <v/>
      </c>
      <c r="G5" s="2">
        <f>C2</f>
        <v/>
      </c>
      <c r="H5" s="2">
        <f>(K5-K2)/100</f>
        <v/>
      </c>
      <c r="I5">
        <f>COUNTIFS(Transactions!$C$2:$C$13,B5,Transactions!$B$2:$B$13,"&gt;="&amp;A5,Transactions!$B$2:$B$13,"&lt;"&amp;EDATE(A5,1))</f>
        <v/>
      </c>
      <c r="J5" s="2">
        <f>IF(I5=0,"",SIGN(K5)*ROUND(ABS(K5)/I5,0)/100)</f>
        <v/>
      </c>
      <c r="K5" s="7">
        <f>SUMIFS(Transactions!$F$2:$F$13,Transactions!$C$2:$C$13,B5,Transactions!$B$2:$B$13,"&gt;="&amp;A5,Transactions!$B$2:$B$13,"&lt;"&amp;EDATE(A5,1))</f>
        <v/>
      </c>
      <c r="L5" s="7">
        <f>SUMIFS(Budgets!$D$2:$D$10,Budgets!$B$2:$B$10,B5,Budgets!$A$2:$A$10,A5)</f>
        <v/>
      </c>
    </row>
    <row r="6">
      <c r="A6" s="6" t="n">
        <v>46054</v>
      </c>
      <c r="B6" t="inlineStr">
        <is>
          <t>Software</t>
        </is>
      </c>
      <c r="C6" s="2">
        <f>K6/100</f>
        <v/>
      </c>
      <c r="D6" s="2">
        <f>L6/100</f>
        <v/>
      </c>
      <c r="E6" s="2">
        <f>(L6-K6)/100</f>
        <v/>
      </c>
      <c r="F6" s="3">
        <f>IF(D6=0,"",E6/D6)</f>
        <v/>
      </c>
      <c r="G6" s="2">
        <f>C3</f>
        <v/>
      </c>
      <c r="H6" s="2">
        <f>(K6-K3)/100</f>
        <v/>
      </c>
      <c r="I6">
        <f>COUNTIFS(Transactions!$C$2:$C$13,B6,Transactions!$B$2:$B$13,"&gt;="&amp;A6,Transactions!$B$2:$B$13,"&lt;"&amp;EDATE(A6,1))</f>
        <v/>
      </c>
      <c r="J6" s="2">
        <f>IF(I6=0,"",SIGN(K6)*ROUND(ABS(K6)/I6,0)/100)</f>
        <v/>
      </c>
      <c r="K6" s="7">
        <f>SUMIFS(Transactions!$F$2:$F$13,Transactions!$C$2:$C$13,B6,Transactions!$B$2:$B$13,"&gt;="&amp;A6,Transactions!$B$2:$B$13,"&lt;"&amp;EDATE(A6,1))</f>
        <v/>
      </c>
      <c r="L6" s="7">
        <f>SUMIFS(Budgets!$D$2:$D$10,Budgets!$B$2:$B$10,B6,Budgets!$A$2:$A$10,A6)</f>
        <v/>
      </c>
    </row>
    <row r="7">
      <c r="A7" s="6" t="n">
        <v>46054</v>
      </c>
      <c r="B7" t="inlineStr">
        <is>
          <t>Travel</t>
        </is>
      </c>
      <c r="C7" s="2">
        <f>K7/100</f>
        <v/>
      </c>
      <c r="D7" s="2">
        <f>L7/100</f>
        <v/>
      </c>
      <c r="E7" s="2">
        <f>(L7-K7)/100</f>
        <v/>
      </c>
      <c r="F7" s="3">
        <f>IF(D7=0,"",E7/D7)</f>
        <v/>
      </c>
      <c r="G7" s="2">
        <f>C4</f>
        <v/>
      </c>
      <c r="H7" s="2">
        <f>(K7-K4)/100</f>
        <v/>
      </c>
      <c r="I7">
        <f>COUNTIFS(Transactions!$C$2:$C$13,B7,Transactions!$B$2:$B$13,"&gt;="&amp;A7,Transactions!$B$2:$B$13,"&lt;"&amp;EDATE(A7,1))</f>
        <v/>
      </c>
      <c r="J7" s="2">
        <f>IF(I7=0,"",SIGN(K7)*ROUND(ABS(K7)/I7,0)/100)</f>
        <v/>
      </c>
      <c r="K7" s="7">
        <f>SUMIFS(Transactions!$F$2:$F$13,Transactions!$C$2:$C$13,B7,Transactions!$B$2:$B$13,"&gt;="&amp;A7,Transactions!$B$2:$B$13,"&lt;"&amp;EDATE(A7,1))</f>
        <v/>
      </c>
      <c r="L7" s="7">
        <f>SUMIFS(Budgets!$D$2:$D$10,Budgets!$B$2:$B$10,B7,Budgets!$A$2:$A$10,A7)</f>
        <v/>
      </c>
    </row>
    <row r="8">
      <c r="A8" s="6" t="n">
        <v>46082</v>
      </c>
      <c r="B8" t="inlineStr">
        <is>
          <t>Facilities</t>
        </is>
      </c>
      <c r="C8" s="2">
        <f>K8/100</f>
        <v/>
      </c>
      <c r="D8" s="2">
        <f>L8/100</f>
        <v/>
      </c>
      <c r="E8" s="2">
        <f>(L8-K8)/100</f>
        <v/>
      </c>
      <c r="F8" s="3">
        <f>IF(D8=0,"",E8/D8)</f>
        <v/>
      </c>
      <c r="G8" s="2">
        <f>C5</f>
        <v/>
      </c>
      <c r="H8" s="2">
        <f>(K8-K5)/100</f>
        <v/>
      </c>
      <c r="I8">
        <f>COUNTIFS(Transactions!$C$2:$C$13,B8,Transactions!$B$2:$B$13,"&gt;="&amp;A8,Transactions!$B$2:$B$13,"&lt;"&amp;EDATE(A8,1))</f>
        <v/>
      </c>
      <c r="J8" s="2">
        <f>IF(I8=0,"",SIGN(K8)*ROUND(ABS(K8)/I8,0)/100)</f>
        <v/>
      </c>
      <c r="K8" s="7">
        <f>SUMIFS(Transactions!$F$2:$F$13,Transactions!$C$2:$C$13,B8,Transactions!$B$2:$B$13,"&gt;="&amp;A8,Transactions!$B$2:$B$13,"&lt;"&amp;EDATE(A8,1))</f>
        <v/>
      </c>
      <c r="L8" s="7">
        <f>SUMIFS(Budgets!$D$2:$D$10,Budgets!$B$2:$B$10,B8,Budgets!$A$2:$A$10,A8)</f>
        <v/>
      </c>
    </row>
    <row r="9">
      <c r="A9" s="6" t="n">
        <v>46082</v>
      </c>
      <c r="B9" t="inlineStr">
        <is>
          <t>Software</t>
        </is>
      </c>
      <c r="C9" s="2">
        <f>K9/100</f>
        <v/>
      </c>
      <c r="D9" s="2">
        <f>L9/100</f>
        <v/>
      </c>
      <c r="E9" s="2">
        <f>(L9-K9)/100</f>
        <v/>
      </c>
      <c r="F9" s="3">
        <f>IF(D9=0,"",E9/D9)</f>
        <v/>
      </c>
      <c r="G9" s="2">
        <f>C6</f>
        <v/>
      </c>
      <c r="H9" s="2">
        <f>(K9-K6)/100</f>
        <v/>
      </c>
      <c r="I9">
        <f>COUNTIFS(Transactions!$C$2:$C$13,B9,Transactions!$B$2:$B$13,"&gt;="&amp;A9,Transactions!$B$2:$B$13,"&lt;"&amp;EDATE(A9,1))</f>
        <v/>
      </c>
      <c r="J9" s="2">
        <f>IF(I9=0,"",SIGN(K9)*ROUND(ABS(K9)/I9,0)/100)</f>
        <v/>
      </c>
      <c r="K9" s="7">
        <f>SUMIFS(Transactions!$F$2:$F$13,Transactions!$C$2:$C$13,B9,Transactions!$B$2:$B$13,"&gt;="&amp;A9,Transactions!$B$2:$B$13,"&lt;"&amp;EDATE(A9,1))</f>
        <v/>
      </c>
      <c r="L9" s="7">
        <f>SUMIFS(Budgets!$D$2:$D$10,Budgets!$B$2:$B$10,B9,Budgets!$A$2:$A$10,A9)</f>
        <v/>
      </c>
    </row>
    <row r="10">
      <c r="A10" s="6" t="n">
        <v>46082</v>
      </c>
      <c r="B10" t="inlineStr">
        <is>
          <t>Travel</t>
        </is>
      </c>
      <c r="C10" s="2">
        <f>K10/100</f>
        <v/>
      </c>
      <c r="D10" s="2">
        <f>L10/100</f>
        <v/>
      </c>
      <c r="E10" s="2">
        <f>(L10-K10)/100</f>
        <v/>
      </c>
      <c r="F10" s="3">
        <f>IF(D10=0,"",E10/D10)</f>
        <v/>
      </c>
      <c r="G10" s="2">
        <f>C7</f>
        <v/>
      </c>
      <c r="H10" s="2">
        <f>(K10-K7)/100</f>
        <v/>
      </c>
      <c r="I10">
        <f>COUNTIFS(Transactions!$C$2:$C$13,B10,Transactions!$B$2:$B$13,"&gt;="&amp;A10,Transactions!$B$2:$B$13,"&lt;"&amp;EDATE(A10,1))</f>
        <v/>
      </c>
      <c r="J10" s="2">
        <f>IF(I10=0,"",SIGN(K10)*ROUND(ABS(K10)/I10,0)/100)</f>
        <v/>
      </c>
      <c r="K10" s="7">
        <f>SUMIFS(Transactions!$F$2:$F$13,Transactions!$C$2:$C$13,B10,Transactions!$B$2:$B$13,"&gt;="&amp;A10,Transactions!$B$2:$B$13,"&lt;"&amp;EDATE(A10,1))</f>
        <v/>
      </c>
      <c r="L10" s="7">
        <f>SUMIFS(Budgets!$D$2:$D$10,Budgets!$B$2:$B$10,B10,Budgets!$A$2:$A$10,A10)</f>
        <v/>
      </c>
    </row>
  </sheetData>
  <autoFilter ref="A1:J10"/>
  <printOptions horizontalCentered="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5" customWidth="1" min="2" max="2"/>
    <col width="24" customWidth="1" min="3" max="3"/>
    <col width="54" customWidth="1" min="4" max="4"/>
    <col width="16" customWidth="1" min="5" max="5"/>
    <col hidden="1" width="13" customWidth="1" min="6" max="6"/>
  </cols>
  <sheetData>
    <row r="1" ht="30" customHeight="1">
      <c r="A1" s="1" t="inlineStr">
        <is>
          <t>Transaction ID</t>
        </is>
      </c>
      <c r="B1" s="1" t="inlineStr">
        <is>
          <t>Date</t>
        </is>
      </c>
      <c r="C1" s="1" t="inlineStr">
        <is>
          <t>Category</t>
        </is>
      </c>
      <c r="D1" s="1" t="inlineStr">
        <is>
          <t>Description</t>
        </is>
      </c>
      <c r="E1" s="1" t="inlineStr">
        <is>
          <t>Amount</t>
        </is>
      </c>
      <c r="F1" s="1" t="inlineStr">
        <is>
          <t>Amount (cents)</t>
        </is>
      </c>
    </row>
    <row r="2">
      <c r="A2" t="inlineStr">
        <is>
          <t>TX-001</t>
        </is>
      </c>
      <c r="B2" s="8" t="n">
        <v>46027</v>
      </c>
      <c r="C2" t="inlineStr">
        <is>
          <t>Facilities</t>
        </is>
      </c>
      <c r="D2" t="inlineStr">
        <is>
          <t>Office rent</t>
        </is>
      </c>
      <c r="E2" s="2" t="n">
        <v>1200</v>
      </c>
      <c r="F2" s="7">
        <f>ROUND(E2*100,0)</f>
        <v/>
      </c>
    </row>
    <row r="3">
      <c r="A3" t="inlineStr">
        <is>
          <t>TX-002</t>
        </is>
      </c>
      <c r="B3" s="8" t="n">
        <v>46033</v>
      </c>
      <c r="C3" t="inlineStr">
        <is>
          <t>Software</t>
        </is>
      </c>
      <c r="D3" t="inlineStr">
        <is>
          <t>Accounting subscription</t>
        </is>
      </c>
      <c r="E3" s="2" t="n">
        <v>75</v>
      </c>
      <c r="F3" s="7">
        <f>ROUND(E3*100,0)</f>
        <v/>
      </c>
    </row>
    <row r="4">
      <c r="A4" t="inlineStr">
        <is>
          <t>TX-003</t>
        </is>
      </c>
      <c r="B4" s="8" t="n">
        <v>46043</v>
      </c>
      <c r="C4" t="inlineStr">
        <is>
          <t>Travel</t>
        </is>
      </c>
      <c r="D4" t="inlineStr">
        <is>
          <t>Client visit</t>
        </is>
      </c>
      <c r="E4" s="2" t="n">
        <v>210.5</v>
      </c>
      <c r="F4" s="7">
        <f>ROUND(E4*100,0)</f>
        <v/>
      </c>
    </row>
    <row r="5">
      <c r="A5" t="inlineStr">
        <is>
          <t>TX-004</t>
        </is>
      </c>
      <c r="B5" s="8" t="n">
        <v>46046</v>
      </c>
      <c r="C5" t="inlineStr">
        <is>
          <t>Facilities</t>
        </is>
      </c>
      <c r="D5" t="inlineStr">
        <is>
          <t>Utilities</t>
        </is>
      </c>
      <c r="E5" s="2" t="n">
        <v>180.2</v>
      </c>
      <c r="F5" s="7">
        <f>ROUND(E5*100,0)</f>
        <v/>
      </c>
    </row>
    <row r="6">
      <c r="A6" t="inlineStr">
        <is>
          <t>TX-005</t>
        </is>
      </c>
      <c r="B6" s="8" t="n">
        <v>46058</v>
      </c>
      <c r="C6" t="inlineStr">
        <is>
          <t>Facilities</t>
        </is>
      </c>
      <c r="D6" t="inlineStr">
        <is>
          <t>Office rent</t>
        </is>
      </c>
      <c r="E6" s="2" t="n">
        <v>1200</v>
      </c>
      <c r="F6" s="7">
        <f>ROUND(E6*100,0)</f>
        <v/>
      </c>
    </row>
    <row r="7">
      <c r="A7" t="inlineStr">
        <is>
          <t>TX-006</t>
        </is>
      </c>
      <c r="B7" s="8" t="n">
        <v>46065</v>
      </c>
      <c r="C7" t="inlineStr">
        <is>
          <t>Software</t>
        </is>
      </c>
      <c r="D7" t="inlineStr">
        <is>
          <t>Accounting subscription</t>
        </is>
      </c>
      <c r="E7" s="2" t="n">
        <v>75</v>
      </c>
      <c r="F7" s="7">
        <f>ROUND(E7*100,0)</f>
        <v/>
      </c>
    </row>
    <row r="8">
      <c r="A8" t="inlineStr">
        <is>
          <t>TX-007</t>
        </is>
      </c>
      <c r="B8" s="8" t="n">
        <v>46070</v>
      </c>
      <c r="C8" t="inlineStr">
        <is>
          <t>Travel</t>
        </is>
      </c>
      <c r="D8" t="inlineStr">
        <is>
          <t>Client visit</t>
        </is>
      </c>
      <c r="E8" s="2" t="n">
        <v>315.25</v>
      </c>
      <c r="F8" s="7">
        <f>ROUND(E8*100,0)</f>
        <v/>
      </c>
    </row>
    <row r="9">
      <c r="A9" t="inlineStr">
        <is>
          <t>TX-008</t>
        </is>
      </c>
      <c r="B9" s="8" t="n">
        <v>46075</v>
      </c>
      <c r="C9" t="inlineStr">
        <is>
          <t>Travel</t>
        </is>
      </c>
      <c r="D9" t="inlineStr">
        <is>
          <t>Ticket refund</t>
        </is>
      </c>
      <c r="E9" s="2" t="n">
        <v>-25</v>
      </c>
      <c r="F9" s="7">
        <f>ROUND(E9*100,0)</f>
        <v/>
      </c>
    </row>
    <row r="10">
      <c r="A10" t="inlineStr">
        <is>
          <t>TX-009</t>
        </is>
      </c>
      <c r="B10" s="8" t="n">
        <v>46086</v>
      </c>
      <c r="C10" t="inlineStr">
        <is>
          <t>Facilities</t>
        </is>
      </c>
      <c r="D10" t="inlineStr">
        <is>
          <t>Office rent</t>
        </is>
      </c>
      <c r="E10" s="2" t="n">
        <v>1200</v>
      </c>
      <c r="F10" s="7">
        <f>ROUND(E10*100,0)</f>
        <v/>
      </c>
    </row>
    <row r="11">
      <c r="A11" t="inlineStr">
        <is>
          <t>TX-010</t>
        </is>
      </c>
      <c r="B11" s="8" t="n">
        <v>46092</v>
      </c>
      <c r="C11" t="inlineStr">
        <is>
          <t>Software</t>
        </is>
      </c>
      <c r="D11" t="inlineStr">
        <is>
          <t>Accounting subscription</t>
        </is>
      </c>
      <c r="E11" s="2" t="n">
        <v>75</v>
      </c>
      <c r="F11" s="7">
        <f>ROUND(E11*100,0)</f>
        <v/>
      </c>
    </row>
    <row r="12">
      <c r="A12" t="inlineStr">
        <is>
          <t>TX-011</t>
        </is>
      </c>
      <c r="B12" s="8" t="n">
        <v>46099</v>
      </c>
      <c r="C12" t="inlineStr">
        <is>
          <t>Travel</t>
        </is>
      </c>
      <c r="D12" t="inlineStr">
        <is>
          <t>Client visit</t>
        </is>
      </c>
      <c r="E12" s="2" t="n">
        <v>112.75</v>
      </c>
      <c r="F12" s="7">
        <f>ROUND(E12*100,0)</f>
        <v/>
      </c>
    </row>
    <row r="13">
      <c r="A13" t="inlineStr">
        <is>
          <t>TX-012</t>
        </is>
      </c>
      <c r="B13" s="8" t="n">
        <v>46109</v>
      </c>
      <c r="C13" t="inlineStr">
        <is>
          <t>Facilities</t>
        </is>
      </c>
      <c r="D13" t="inlineStr">
        <is>
          <t>Utilities</t>
        </is>
      </c>
      <c r="E13" s="2" t="n">
        <v>205</v>
      </c>
      <c r="F13" s="7">
        <f>ROUND(E13*100,0)</f>
        <v/>
      </c>
    </row>
  </sheetData>
  <autoFilter ref="A1:E13"/>
  <printOptions horizontalCentered="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4" customWidth="1" min="2" max="2"/>
    <col width="16" customWidth="1" min="3" max="3"/>
    <col hidden="1" width="13" customWidth="1" min="4" max="4"/>
  </cols>
  <sheetData>
    <row r="1" ht="30" customHeight="1">
      <c r="A1" s="1" t="inlineStr">
        <is>
          <t>Month</t>
        </is>
      </c>
      <c r="B1" s="1" t="inlineStr">
        <is>
          <t>Category</t>
        </is>
      </c>
      <c r="C1" s="1" t="inlineStr">
        <is>
          <t>Budget</t>
        </is>
      </c>
      <c r="D1" s="1" t="inlineStr">
        <is>
          <t>Budget (cents)</t>
        </is>
      </c>
    </row>
    <row r="2">
      <c r="A2" s="6" t="n">
        <v>46023</v>
      </c>
      <c r="B2" t="inlineStr">
        <is>
          <t>Facilities</t>
        </is>
      </c>
      <c r="C2" s="2" t="n">
        <v>1500</v>
      </c>
      <c r="D2" s="7">
        <f>ROUND(C2*100,0)</f>
        <v/>
      </c>
    </row>
    <row r="3">
      <c r="A3" s="6" t="n">
        <v>46023</v>
      </c>
      <c r="B3" t="inlineStr">
        <is>
          <t>Software</t>
        </is>
      </c>
      <c r="C3" s="2" t="n">
        <v>100</v>
      </c>
      <c r="D3" s="7">
        <f>ROUND(C3*100,0)</f>
        <v/>
      </c>
    </row>
    <row r="4">
      <c r="A4" s="6" t="n">
        <v>46023</v>
      </c>
      <c r="B4" t="inlineStr">
        <is>
          <t>Travel</t>
        </is>
      </c>
      <c r="C4" s="2" t="n">
        <v>300</v>
      </c>
      <c r="D4" s="7">
        <f>ROUND(C4*100,0)</f>
        <v/>
      </c>
    </row>
    <row r="5">
      <c r="A5" s="6" t="n">
        <v>46054</v>
      </c>
      <c r="B5" t="inlineStr">
        <is>
          <t>Facilities</t>
        </is>
      </c>
      <c r="C5" s="2" t="n">
        <v>1500</v>
      </c>
      <c r="D5" s="7">
        <f>ROUND(C5*100,0)</f>
        <v/>
      </c>
    </row>
    <row r="6">
      <c r="A6" s="6" t="n">
        <v>46054</v>
      </c>
      <c r="B6" t="inlineStr">
        <is>
          <t>Software</t>
        </is>
      </c>
      <c r="C6" s="2" t="n">
        <v>100</v>
      </c>
      <c r="D6" s="7">
        <f>ROUND(C6*100,0)</f>
        <v/>
      </c>
    </row>
    <row r="7">
      <c r="A7" s="6" t="n">
        <v>46054</v>
      </c>
      <c r="B7" t="inlineStr">
        <is>
          <t>Travel</t>
        </is>
      </c>
      <c r="C7" s="2" t="n">
        <v>300</v>
      </c>
      <c r="D7" s="7">
        <f>ROUND(C7*100,0)</f>
        <v/>
      </c>
    </row>
    <row r="8">
      <c r="A8" s="6" t="n">
        <v>46082</v>
      </c>
      <c r="B8" t="inlineStr">
        <is>
          <t>Facilities</t>
        </is>
      </c>
      <c r="C8" s="2" t="n">
        <v>1500</v>
      </c>
      <c r="D8" s="7">
        <f>ROUND(C8*100,0)</f>
        <v/>
      </c>
    </row>
    <row r="9">
      <c r="A9" s="6" t="n">
        <v>46082</v>
      </c>
      <c r="B9" t="inlineStr">
        <is>
          <t>Software</t>
        </is>
      </c>
      <c r="C9" s="2" t="n">
        <v>100</v>
      </c>
      <c r="D9" s="7">
        <f>ROUND(C9*100,0)</f>
        <v/>
      </c>
    </row>
    <row r="10">
      <c r="A10" s="6" t="n">
        <v>46082</v>
      </c>
      <c r="B10" t="inlineStr">
        <is>
          <t>Travel</t>
        </is>
      </c>
      <c r="C10" s="2" t="n">
        <v>300</v>
      </c>
      <c r="D10" s="7">
        <f>ROUND(C10*100,0)</f>
        <v/>
      </c>
    </row>
  </sheetData>
  <autoFilter ref="A1:C10"/>
  <printOptions horizontalCentered="1"/>
  <pageMargins left="0.75" right="0.75" top="1" bottom="1" header="0.5" footer="0.5"/>
</worksheet>
</file>

<file path=docProps/app.xml><?xml version="1.0" encoding="utf-8"?>
<ns0:Properties xmlns:ns0="http://schemas.openxmlformats.org/officeDocument/2006/extended-properties"/>
</file>

<file path=docProps/core.xml><?xml version="1.0" encoding="utf-8"?>
<ns0:coreProperties xmlns:ns0="http://schemas.openxmlformats.org/package/2006/metadata/core-properties"/>
</file>